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" sheetId="1" r:id="rId4"/>
    <sheet state="visible" name="Метрики21" sheetId="2" r:id="rId5"/>
    <sheet state="visible" name="2022" sheetId="3" r:id="rId6"/>
    <sheet state="visible" name="Метрики22" sheetId="4" r:id="rId7"/>
    <sheet state="visible" name="2023" sheetId="5" r:id="rId8"/>
    <sheet state="visible" name="Метрики23" sheetId="6" r:id="rId9"/>
  </sheets>
  <definedNames/>
  <calcPr/>
  <extLst>
    <ext uri="GoogleSheetsCustomDataVersion1">
      <go:sheetsCustomData xmlns:go="http://customooxmlschemas.google.com/" r:id="rId10" roundtripDataSignature="AMtx7mhZVS43kqZlwhg9ZsToK0uw06Gf2A=="/>
    </ext>
  </extLst>
</workbook>
</file>

<file path=xl/sharedStrings.xml><?xml version="1.0" encoding="utf-8"?>
<sst xmlns="http://schemas.openxmlformats.org/spreadsheetml/2006/main" count="128" uniqueCount="45">
  <si>
    <t>Фандрайзинговый прогноз на 2021 год</t>
  </si>
  <si>
    <t xml:space="preserve">Год </t>
  </si>
  <si>
    <t>Плановая сумма</t>
  </si>
  <si>
    <t>Категория</t>
  </si>
  <si>
    <t>%  от общей суммы</t>
  </si>
  <si>
    <t>Сумма, руб.</t>
  </si>
  <si>
    <t>1 квартал, руб.</t>
  </si>
  <si>
    <t>2 квартал, руб.</t>
  </si>
  <si>
    <t>3 квартал, руб.</t>
  </si>
  <si>
    <t>4 квартал, руб.</t>
  </si>
  <si>
    <t>Частные доноры</t>
  </si>
  <si>
    <t>Волонтерский фандрайзинг</t>
  </si>
  <si>
    <t>Прямые заходы на сайт</t>
  </si>
  <si>
    <t>Площадки-агрегаторы</t>
  </si>
  <si>
    <t>Фандрайзинговые мероприятия</t>
  </si>
  <si>
    <t>Гранты</t>
  </si>
  <si>
    <t>Фонд президентских грантов</t>
  </si>
  <si>
    <t>Прочие конкурсы</t>
  </si>
  <si>
    <t>Юридические лица</t>
  </si>
  <si>
    <t>Уставные цели</t>
  </si>
  <si>
    <t>Программы и проекты</t>
  </si>
  <si>
    <t>Ключевые метрики</t>
  </si>
  <si>
    <t>Всего</t>
  </si>
  <si>
    <t>1 квартал</t>
  </si>
  <si>
    <t>2 квартал</t>
  </si>
  <si>
    <t>3 квартал</t>
  </si>
  <si>
    <t>4 квартал</t>
  </si>
  <si>
    <t>Количество событий волонтерского фандрайзинга</t>
  </si>
  <si>
    <t>Средний чек по событию волонтерского фандрайзинга</t>
  </si>
  <si>
    <t>Количество пользователей на сайте</t>
  </si>
  <si>
    <t>Конверсия посетителя в пожертвование</t>
  </si>
  <si>
    <t>Количество транзакций</t>
  </si>
  <si>
    <t>Средний размер пожертвования</t>
  </si>
  <si>
    <t>Количество реккурентных доноров</t>
  </si>
  <si>
    <t>Количество проектов на агрегаторах</t>
  </si>
  <si>
    <t>Средний сбор на агрегаторе</t>
  </si>
  <si>
    <t>Количество грантовых заявок</t>
  </si>
  <si>
    <t>Количество выигранных заявок</t>
  </si>
  <si>
    <t>Количество партнеров</t>
  </si>
  <si>
    <t>Количество адресов в подписной базе</t>
  </si>
  <si>
    <t>Фандрайзинговый прогноз на 2022 год</t>
  </si>
  <si>
    <t>Социальные сети</t>
  </si>
  <si>
    <t>Партнеры мероприятий</t>
  </si>
  <si>
    <t>Количество фандрайзинговых постов</t>
  </si>
  <si>
    <t>Средний чек по фандрайзинговому посту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</si>
</sst>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%"/>
  </numFmts>
  <fonts count="4">
    <font>
      <sz val="10.0"/>
      <color rgb="FF000000"/>
      <name val="Helvetica Neue"/>
    </font>
    <font>
      <sz val="12.0"/>
      <color rgb="FF000000"/>
      <name val="Helvetica Neue"/>
    </font>
    <font>
      <b/>
      <sz val="10.0"/>
      <color rgb="FF000000"/>
      <name val="Helvetica Neue"/>
    </font>
    <font>
      <i/>
      <sz val="10.0"/>
      <color rgb="FF000000"/>
      <name val="Helvetica Neue"/>
    </font>
  </fonts>
  <fills count="2">
    <fill>
      <patternFill patternType="none"/>
    </fill>
    <fill>
      <patternFill patternType="lightGray"/>
    </fill>
  </fills>
  <borders count="4">
    <border/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top" wrapText="1"/>
    </xf>
    <xf borderId="0" fillId="0" fontId="1" numFmtId="0" xfId="0" applyAlignment="1" applyFont="1">
      <alignment horizontal="center" shrinkToFit="0" vertical="center" wrapText="0"/>
    </xf>
    <xf borderId="0" fillId="0" fontId="0" numFmtId="0" xfId="0" applyAlignment="1" applyFont="1">
      <alignment shrinkToFit="0" vertical="top" wrapText="1"/>
    </xf>
    <xf borderId="1" fillId="0" fontId="2" numFmtId="49" xfId="0" applyAlignment="1" applyBorder="1" applyFont="1" applyNumberFormat="1">
      <alignment shrinkToFit="0" vertical="top" wrapText="1"/>
    </xf>
    <xf borderId="2" fillId="0" fontId="0" numFmtId="0" xfId="0" applyAlignment="1" applyBorder="1" applyFont="1">
      <alignment horizontal="center" shrinkToFit="0" vertical="top" wrapText="1"/>
    </xf>
    <xf borderId="3" fillId="0" fontId="0" numFmtId="0" xfId="0" applyAlignment="1" applyBorder="1" applyFont="1">
      <alignment shrinkToFit="0" vertical="top" wrapText="1"/>
    </xf>
    <xf borderId="1" fillId="0" fontId="2" numFmtId="0" xfId="0" applyAlignment="1" applyBorder="1" applyFont="1">
      <alignment horizontal="center" shrinkToFit="0" vertical="top" wrapText="1"/>
    </xf>
    <xf borderId="2" fillId="0" fontId="2" numFmtId="0" xfId="0" applyAlignment="1" applyBorder="1" applyFont="1">
      <alignment horizontal="center" shrinkToFit="0" vertical="top" wrapText="1"/>
    </xf>
    <xf borderId="3" fillId="0" fontId="2" numFmtId="0" xfId="0" applyAlignment="1" applyBorder="1" applyFont="1">
      <alignment horizontal="center" shrinkToFit="0" vertical="top" wrapText="1"/>
    </xf>
    <xf borderId="3" fillId="0" fontId="3" numFmtId="0" xfId="0" applyAlignment="1" applyBorder="1" applyFont="1">
      <alignment horizontal="center" shrinkToFit="0" vertical="top" wrapText="1"/>
    </xf>
    <xf borderId="1" fillId="0" fontId="2" numFmtId="49" xfId="0" applyAlignment="1" applyBorder="1" applyFont="1" applyNumberFormat="1">
      <alignment horizontal="center" shrinkToFit="0" vertical="top" wrapText="1"/>
    </xf>
    <xf borderId="2" fillId="0" fontId="2" numFmtId="49" xfId="0" applyAlignment="1" applyBorder="1" applyFont="1" applyNumberFormat="1">
      <alignment horizontal="center" shrinkToFit="0" vertical="top" wrapText="1"/>
    </xf>
    <xf borderId="3" fillId="0" fontId="2" numFmtId="49" xfId="0" applyAlignment="1" applyBorder="1" applyFont="1" applyNumberFormat="1">
      <alignment horizontal="center" shrinkToFit="0" vertical="top" wrapText="1"/>
    </xf>
    <xf borderId="3" fillId="0" fontId="2" numFmtId="49" xfId="0" applyAlignment="1" applyBorder="1" applyFont="1" applyNumberFormat="1">
      <alignment shrinkToFit="0" vertical="top" wrapText="1"/>
    </xf>
    <xf borderId="2" fillId="0" fontId="2" numFmtId="164" xfId="0" applyAlignment="1" applyBorder="1" applyFont="1" applyNumberFormat="1">
      <alignment horizontal="center" shrinkToFit="0" vertical="top" wrapText="1"/>
    </xf>
    <xf borderId="3" fillId="0" fontId="2" numFmtId="3" xfId="0" applyAlignment="1" applyBorder="1" applyFont="1" applyNumberFormat="1">
      <alignment horizontal="center" shrinkToFit="0" vertical="top" wrapText="1"/>
    </xf>
    <xf borderId="1" fillId="0" fontId="0" numFmtId="49" xfId="0" applyAlignment="1" applyBorder="1" applyFont="1" applyNumberFormat="1">
      <alignment shrinkToFit="0" vertical="top" wrapText="1"/>
    </xf>
    <xf borderId="2" fillId="0" fontId="0" numFmtId="164" xfId="0" applyAlignment="1" applyBorder="1" applyFont="1" applyNumberFormat="1">
      <alignment horizontal="center" shrinkToFit="0" vertical="top" wrapText="1"/>
    </xf>
    <xf borderId="3" fillId="0" fontId="0" numFmtId="3" xfId="0" applyAlignment="1" applyBorder="1" applyFont="1" applyNumberFormat="1">
      <alignment horizontal="center" shrinkToFit="0" vertical="top" wrapText="1"/>
    </xf>
    <xf borderId="1" fillId="0" fontId="2" numFmtId="0" xfId="0" applyAlignment="1" applyBorder="1" applyFont="1">
      <alignment shrinkToFit="0" vertical="top" wrapText="1"/>
    </xf>
    <xf borderId="3" fillId="0" fontId="0" numFmtId="49" xfId="0" applyAlignment="1" applyBorder="1" applyFont="1" applyNumberFormat="1">
      <alignment shrinkToFit="0" vertical="top" wrapText="1"/>
    </xf>
    <xf borderId="3" fillId="0" fontId="0" numFmtId="0" xfId="0" applyAlignment="1" applyBorder="1" applyFont="1">
      <alignment horizontal="center" shrinkToFit="0" vertical="top" wrapText="1"/>
    </xf>
    <xf borderId="3" fillId="0" fontId="0" numFmtId="165" xfId="0" applyAlignment="1" applyBorder="1" applyFont="1" applyNumberFormat="1">
      <alignment horizontal="center" shrinkToFit="0" vertical="top" wrapText="1"/>
    </xf>
    <xf borderId="3" fillId="0" fontId="0" numFmtId="9" xfId="0" applyAlignment="1" applyBorder="1" applyFont="1" applyNumberForma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31.43"/>
    <col customWidth="1" min="2" max="2" width="19.43"/>
    <col customWidth="1" min="3" max="26" width="16.29"/>
  </cols>
  <sheetData>
    <row r="1" ht="27.0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9.5" customHeight="1">
      <c r="A2" s="3" t="s">
        <v>1</v>
      </c>
      <c r="B2" s="4">
        <v>2021.0</v>
      </c>
      <c r="C2" s="5"/>
      <c r="D2" s="5"/>
      <c r="E2" s="5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9.5" customHeight="1">
      <c r="A3" s="3" t="s">
        <v>2</v>
      </c>
      <c r="B3" s="4">
        <v>1.2E7</v>
      </c>
      <c r="C3" s="5"/>
      <c r="D3" s="5"/>
      <c r="E3" s="5"/>
      <c r="F3" s="5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6"/>
      <c r="B4" s="7"/>
      <c r="C4" s="8"/>
      <c r="D4" s="9">
        <v>15.0</v>
      </c>
      <c r="E4" s="9">
        <v>20.0</v>
      </c>
      <c r="F4" s="9">
        <v>35.0</v>
      </c>
      <c r="G4" s="9">
        <v>30.0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6.0" customHeigh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3" t="s">
        <v>10</v>
      </c>
      <c r="B6" s="14">
        <f>SUM(B7:B10)</f>
        <v>10</v>
      </c>
      <c r="C6" s="15">
        <f>B3*B6/100</f>
        <v>1200000</v>
      </c>
      <c r="D6" s="15">
        <f t="shared" ref="D6:D10" si="1">C6*$D$4/100</f>
        <v>180000</v>
      </c>
      <c r="E6" s="15">
        <f t="shared" ref="E6:E10" si="2">C6*$E$4/100</f>
        <v>240000</v>
      </c>
      <c r="F6" s="15">
        <f t="shared" ref="F6:F10" si="3">C6*$F$4/100</f>
        <v>420000</v>
      </c>
      <c r="G6" s="15">
        <f t="shared" ref="G6:G10" si="4">C6*$G$4/100</f>
        <v>360000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16" t="s">
        <v>11</v>
      </c>
      <c r="B7" s="17">
        <v>3.0</v>
      </c>
      <c r="C7" s="18">
        <f t="shared" ref="C7:C10" si="5">$B$3*B7/100</f>
        <v>360000</v>
      </c>
      <c r="D7" s="18">
        <f t="shared" si="1"/>
        <v>54000</v>
      </c>
      <c r="E7" s="18">
        <f t="shared" si="2"/>
        <v>72000</v>
      </c>
      <c r="F7" s="18">
        <f t="shared" si="3"/>
        <v>126000</v>
      </c>
      <c r="G7" s="18">
        <f t="shared" si="4"/>
        <v>108000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16" t="s">
        <v>12</v>
      </c>
      <c r="B8" s="17">
        <v>4.0</v>
      </c>
      <c r="C8" s="18">
        <f t="shared" si="5"/>
        <v>480000</v>
      </c>
      <c r="D8" s="18">
        <f t="shared" si="1"/>
        <v>72000</v>
      </c>
      <c r="E8" s="18">
        <f t="shared" si="2"/>
        <v>96000</v>
      </c>
      <c r="F8" s="18">
        <f t="shared" si="3"/>
        <v>168000</v>
      </c>
      <c r="G8" s="18">
        <f t="shared" si="4"/>
        <v>144000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16" t="s">
        <v>13</v>
      </c>
      <c r="B9" s="17">
        <v>1.0</v>
      </c>
      <c r="C9" s="18">
        <f t="shared" si="5"/>
        <v>120000</v>
      </c>
      <c r="D9" s="18">
        <f t="shared" si="1"/>
        <v>18000</v>
      </c>
      <c r="E9" s="18">
        <f t="shared" si="2"/>
        <v>24000</v>
      </c>
      <c r="F9" s="18">
        <f t="shared" si="3"/>
        <v>42000</v>
      </c>
      <c r="G9" s="18">
        <f t="shared" si="4"/>
        <v>36000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16" t="s">
        <v>14</v>
      </c>
      <c r="B10" s="17">
        <v>2.0</v>
      </c>
      <c r="C10" s="18">
        <f t="shared" si="5"/>
        <v>240000</v>
      </c>
      <c r="D10" s="18">
        <f t="shared" si="1"/>
        <v>36000</v>
      </c>
      <c r="E10" s="18">
        <f t="shared" si="2"/>
        <v>48000</v>
      </c>
      <c r="F10" s="18">
        <f t="shared" si="3"/>
        <v>84000</v>
      </c>
      <c r="G10" s="18">
        <f t="shared" si="4"/>
        <v>72000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19"/>
      <c r="B11" s="17"/>
      <c r="C11" s="18"/>
      <c r="D11" s="9">
        <v>0.0</v>
      </c>
      <c r="E11" s="9">
        <v>20.0</v>
      </c>
      <c r="F11" s="9">
        <v>50.0</v>
      </c>
      <c r="G11" s="9">
        <v>30.0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3" t="s">
        <v>15</v>
      </c>
      <c r="B12" s="14">
        <f>SUM(B13:B14)</f>
        <v>70</v>
      </c>
      <c r="C12" s="15">
        <f t="shared" ref="C12:C14" si="6">$B$3*B12/100</f>
        <v>8400000</v>
      </c>
      <c r="D12" s="15">
        <f t="shared" ref="D12:D14" si="7">C12*$D$11/100</f>
        <v>0</v>
      </c>
      <c r="E12" s="15">
        <f t="shared" ref="E12:E14" si="8">C12*$E$11/100</f>
        <v>1680000</v>
      </c>
      <c r="F12" s="15">
        <f t="shared" ref="F12:F14" si="9">C12*$F$11/100</f>
        <v>4200000</v>
      </c>
      <c r="G12" s="15">
        <f t="shared" ref="G12:G14" si="10">C12*$G$11/100</f>
        <v>2520000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16" t="s">
        <v>16</v>
      </c>
      <c r="B13" s="17">
        <v>40.0</v>
      </c>
      <c r="C13" s="18">
        <f t="shared" si="6"/>
        <v>4800000</v>
      </c>
      <c r="D13" s="18">
        <f t="shared" si="7"/>
        <v>0</v>
      </c>
      <c r="E13" s="18">
        <f t="shared" si="8"/>
        <v>960000</v>
      </c>
      <c r="F13" s="18">
        <f t="shared" si="9"/>
        <v>2400000</v>
      </c>
      <c r="G13" s="18">
        <f t="shared" si="10"/>
        <v>1440000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16" t="s">
        <v>17</v>
      </c>
      <c r="B14" s="17">
        <v>30.0</v>
      </c>
      <c r="C14" s="18">
        <f t="shared" si="6"/>
        <v>3600000</v>
      </c>
      <c r="D14" s="18">
        <f t="shared" si="7"/>
        <v>0</v>
      </c>
      <c r="E14" s="18">
        <f t="shared" si="8"/>
        <v>720000</v>
      </c>
      <c r="F14" s="18">
        <f t="shared" si="9"/>
        <v>1800000</v>
      </c>
      <c r="G14" s="18">
        <f t="shared" si="10"/>
        <v>1080000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19"/>
      <c r="B15" s="17"/>
      <c r="C15" s="18"/>
      <c r="D15" s="9">
        <v>25.0</v>
      </c>
      <c r="E15" s="9">
        <v>25.0</v>
      </c>
      <c r="F15" s="9">
        <v>25.0</v>
      </c>
      <c r="G15" s="9">
        <v>25.0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3" t="s">
        <v>18</v>
      </c>
      <c r="B16" s="14">
        <f>SUM(B17:B18)</f>
        <v>20</v>
      </c>
      <c r="C16" s="15">
        <f t="shared" ref="C16:C18" si="11">$B$3*B16/100</f>
        <v>2400000</v>
      </c>
      <c r="D16" s="15">
        <f t="shared" ref="D16:D18" si="12">C16*$D$15/100</f>
        <v>600000</v>
      </c>
      <c r="E16" s="15">
        <f t="shared" ref="E16:E18" si="13">C16*$E$15/100</f>
        <v>600000</v>
      </c>
      <c r="F16" s="15">
        <f t="shared" ref="F16:F18" si="14">C16*$F$15/100</f>
        <v>600000</v>
      </c>
      <c r="G16" s="15">
        <f t="shared" ref="G16:G18" si="15">C16*$G$15/100</f>
        <v>600000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16" t="s">
        <v>19</v>
      </c>
      <c r="B17" s="17">
        <v>10.0</v>
      </c>
      <c r="C17" s="18">
        <f t="shared" si="11"/>
        <v>1200000</v>
      </c>
      <c r="D17" s="18">
        <f t="shared" si="12"/>
        <v>300000</v>
      </c>
      <c r="E17" s="18">
        <f t="shared" si="13"/>
        <v>300000</v>
      </c>
      <c r="F17" s="18">
        <f t="shared" si="14"/>
        <v>300000</v>
      </c>
      <c r="G17" s="18">
        <f t="shared" si="15"/>
        <v>300000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16" t="s">
        <v>20</v>
      </c>
      <c r="B18" s="17">
        <v>10.0</v>
      </c>
      <c r="C18" s="18">
        <f t="shared" si="11"/>
        <v>1200000</v>
      </c>
      <c r="D18" s="18">
        <f t="shared" si="12"/>
        <v>300000</v>
      </c>
      <c r="E18" s="18">
        <f t="shared" si="13"/>
        <v>300000</v>
      </c>
      <c r="F18" s="18">
        <f t="shared" si="14"/>
        <v>300000</v>
      </c>
      <c r="G18" s="18">
        <f t="shared" si="15"/>
        <v>300000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9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9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9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9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9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9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9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9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9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9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9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9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9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9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9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9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9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9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9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9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9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9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9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9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9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9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9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9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9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9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9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9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9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9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9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9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9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9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9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9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9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9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9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9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9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9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9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9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9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9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9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9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9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9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9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9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9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9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9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9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9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9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9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9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9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9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9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9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9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9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9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9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9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9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9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9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9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9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9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9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9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9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9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9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9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9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9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9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9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9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9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9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9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9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9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9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9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9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9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9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9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9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9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9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9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9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9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9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9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9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9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9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9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9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9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9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9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9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9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9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9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9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9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9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9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9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9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9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9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9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9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9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9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9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9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9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9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9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9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9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9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9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9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9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9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9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9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9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9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9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9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9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9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9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9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9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9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9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9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9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9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9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9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9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9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9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9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9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9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9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9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9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9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9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9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9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9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9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9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9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9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9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9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9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9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9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9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9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9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9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9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9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9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9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9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9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9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9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9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9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9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9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9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9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9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9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9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9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9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9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9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9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9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9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9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9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9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9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9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9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9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9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9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9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9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9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9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9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9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9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9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9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9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9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9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9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9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9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9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9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9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9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9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9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9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9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9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9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9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9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9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9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9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9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9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9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9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9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9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9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9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9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9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9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9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9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9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9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9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9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9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9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9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9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9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9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9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9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9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9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9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9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9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9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9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9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9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9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9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9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9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9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9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9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9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9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9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9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9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9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9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9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9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9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9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9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9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9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9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9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9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9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9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9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9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9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9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9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9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9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9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9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9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9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9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9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9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9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9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9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9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9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9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9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9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9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9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9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9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9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9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9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9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9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9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9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9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9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9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9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9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9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9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9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9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9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9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9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9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9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9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9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9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9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9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9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9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9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9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9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9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9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9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9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9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9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9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9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9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9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9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9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9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9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9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9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9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9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9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9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9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9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9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9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9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9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9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9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9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9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9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9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9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9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9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9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9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9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9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9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9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9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9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9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9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9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9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9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9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9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9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9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9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9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9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9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9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9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9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9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9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9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9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9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9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9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9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9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9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9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9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9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9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9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9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9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9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9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9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9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9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9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9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9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9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9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9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9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9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9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9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9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9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9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9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9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9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9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9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9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9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9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9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9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9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9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9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9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9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9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9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9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9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9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9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9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9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9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9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9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9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9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9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9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9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9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9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9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9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9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9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9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9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9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9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9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9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9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9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9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9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9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9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9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9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9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9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9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9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9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9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9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9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9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9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9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9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9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9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9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9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9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9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9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9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9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9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9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9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9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9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9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9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9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9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9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9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9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9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9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9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9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9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9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9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9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9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9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9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9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9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9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9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9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9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9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9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9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9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9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9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9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9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9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9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9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9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9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9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9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9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9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9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9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9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9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9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9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9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9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9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9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9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9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9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9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9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9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9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9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9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9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9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9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9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9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9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9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9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9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9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9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9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9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9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9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9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9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9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9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9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9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9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9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9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9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9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9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9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9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9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9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9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9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9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9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9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9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9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9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9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9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9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9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9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9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9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9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9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9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9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9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9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9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9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9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9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9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9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9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9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9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9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9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9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9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9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9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9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9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9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9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9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9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9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9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9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9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9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9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9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9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9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9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9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9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9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9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9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9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9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9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9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9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9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9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9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9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9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9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9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9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9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9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9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9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9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9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9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9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9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9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9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9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9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9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9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9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9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9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9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9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9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9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9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9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9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9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9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9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9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9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9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9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9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printOptions/>
  <pageMargins bottom="0.75" footer="0.0" header="0.0" left="0.5" right="0.5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3.71"/>
    <col customWidth="1" min="2" max="26" width="16.29"/>
  </cols>
  <sheetData>
    <row r="1" ht="27.0" customHeight="1">
      <c r="A1" s="1" t="s">
        <v>21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9.5" customHeight="1">
      <c r="A2" s="5"/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1.5" customHeight="1">
      <c r="A3" s="20" t="s">
        <v>27</v>
      </c>
      <c r="B3" s="21">
        <f>'2021'!C7/B4</f>
        <v>60</v>
      </c>
      <c r="C3" s="21">
        <f>'2021'!D7/C4</f>
        <v>9</v>
      </c>
      <c r="D3" s="21">
        <f>'2021'!E7/D4</f>
        <v>12</v>
      </c>
      <c r="E3" s="21">
        <f>'2021'!F7/E4</f>
        <v>21</v>
      </c>
      <c r="F3" s="21">
        <f>'2021'!G7/F4</f>
        <v>18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20" t="s">
        <v>28</v>
      </c>
      <c r="B4" s="21">
        <v>6000.0</v>
      </c>
      <c r="C4" s="21">
        <v>6000.0</v>
      </c>
      <c r="D4" s="21">
        <v>6000.0</v>
      </c>
      <c r="E4" s="21">
        <v>6000.0</v>
      </c>
      <c r="F4" s="21">
        <v>6000.0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20" t="s">
        <v>29</v>
      </c>
      <c r="B5" s="21">
        <f>'2021'!C8/B8/B6</f>
        <v>19200</v>
      </c>
      <c r="C5" s="21">
        <f>'2021'!D8/C8/C6</f>
        <v>2880</v>
      </c>
      <c r="D5" s="21">
        <f>'2021'!E8/D8/D6</f>
        <v>3840</v>
      </c>
      <c r="E5" s="21">
        <f>'2021'!F8/E8/E6</f>
        <v>6720</v>
      </c>
      <c r="F5" s="21">
        <f>'2021'!G8/F8/F6</f>
        <v>5760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36.75" customHeight="1">
      <c r="A6" s="20" t="s">
        <v>30</v>
      </c>
      <c r="B6" s="22">
        <v>0.1</v>
      </c>
      <c r="C6" s="22">
        <v>0.1</v>
      </c>
      <c r="D6" s="22">
        <v>0.1</v>
      </c>
      <c r="E6" s="22">
        <v>0.1</v>
      </c>
      <c r="F6" s="22">
        <v>0.1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20" t="s">
        <v>31</v>
      </c>
      <c r="B7" s="21">
        <f>B5*B6</f>
        <v>1920</v>
      </c>
      <c r="C7" s="18">
        <v>1395.0</v>
      </c>
      <c r="D7" s="18">
        <v>1860.0</v>
      </c>
      <c r="E7" s="18">
        <v>2790.0</v>
      </c>
      <c r="F7" s="18">
        <v>3255.0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20" t="s">
        <v>32</v>
      </c>
      <c r="B8" s="21">
        <v>250.0</v>
      </c>
      <c r="C8" s="21">
        <v>250.0</v>
      </c>
      <c r="D8" s="21">
        <v>250.0</v>
      </c>
      <c r="E8" s="21">
        <v>250.0</v>
      </c>
      <c r="F8" s="21">
        <v>250.0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20" t="s">
        <v>33</v>
      </c>
      <c r="B9" s="21">
        <v>120.0</v>
      </c>
      <c r="C9" s="21">
        <v>20.0</v>
      </c>
      <c r="D9" s="21">
        <v>30.0</v>
      </c>
      <c r="E9" s="21">
        <v>40.0</v>
      </c>
      <c r="F9" s="21">
        <v>30.0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5.25" customHeight="1">
      <c r="A10" s="20" t="s">
        <v>34</v>
      </c>
      <c r="B10" s="21">
        <f>'2021'!C9/B11</f>
        <v>4</v>
      </c>
      <c r="C10" s="21">
        <f>'2021'!D9/C11</f>
        <v>0.6</v>
      </c>
      <c r="D10" s="21">
        <f>'2021'!E9/D11</f>
        <v>0.8</v>
      </c>
      <c r="E10" s="21">
        <f>'2021'!F9/E11</f>
        <v>1.4</v>
      </c>
      <c r="F10" s="21">
        <f>'2021'!G9/F11</f>
        <v>1.2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20" t="s">
        <v>35</v>
      </c>
      <c r="B11" s="21">
        <v>30000.0</v>
      </c>
      <c r="C11" s="21">
        <v>30000.0</v>
      </c>
      <c r="D11" s="21">
        <v>30000.0</v>
      </c>
      <c r="E11" s="21">
        <v>30000.0</v>
      </c>
      <c r="F11" s="21">
        <v>30000.0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20" t="s">
        <v>36</v>
      </c>
      <c r="B12" s="21">
        <f t="shared" ref="B12:F12" si="1">B13*3</f>
        <v>12.6</v>
      </c>
      <c r="C12" s="21">
        <f t="shared" si="1"/>
        <v>0</v>
      </c>
      <c r="D12" s="21">
        <f t="shared" si="1"/>
        <v>6</v>
      </c>
      <c r="E12" s="21">
        <f t="shared" si="1"/>
        <v>3</v>
      </c>
      <c r="F12" s="21">
        <f t="shared" si="1"/>
        <v>3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20" t="s">
        <v>37</v>
      </c>
      <c r="B13" s="21">
        <f>'2021'!C12/2000000</f>
        <v>4.2</v>
      </c>
      <c r="C13" s="21">
        <v>0.0</v>
      </c>
      <c r="D13" s="21">
        <v>2.0</v>
      </c>
      <c r="E13" s="21">
        <v>1.0</v>
      </c>
      <c r="F13" s="21">
        <v>1.0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20" t="s">
        <v>38</v>
      </c>
      <c r="B14" s="21">
        <f t="shared" ref="B14:B15" si="2">SUM(C14:F14)</f>
        <v>50</v>
      </c>
      <c r="C14" s="21">
        <v>5.0</v>
      </c>
      <c r="D14" s="21">
        <v>10.0</v>
      </c>
      <c r="E14" s="21">
        <v>15.0</v>
      </c>
      <c r="F14" s="21">
        <v>20.0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9.0" customHeight="1">
      <c r="A15" s="20" t="s">
        <v>39</v>
      </c>
      <c r="B15" s="21">
        <f t="shared" si="2"/>
        <v>6465</v>
      </c>
      <c r="C15" s="21">
        <f t="shared" ref="C15:F15" si="3">C7*0.85-C9*12</f>
        <v>945.75</v>
      </c>
      <c r="D15" s="21">
        <f t="shared" si="3"/>
        <v>1221</v>
      </c>
      <c r="E15" s="21">
        <f t="shared" si="3"/>
        <v>1891.5</v>
      </c>
      <c r="F15" s="21">
        <f t="shared" si="3"/>
        <v>2406.75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9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9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9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9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9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9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9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9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9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9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9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9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9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9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9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9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9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9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9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9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9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9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9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9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9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9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9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9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9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9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9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9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9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9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9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9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9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9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9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9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9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9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9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9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9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9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9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9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9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9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9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9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9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9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9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9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9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9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9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9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9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9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9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9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9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9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9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9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9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9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9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9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9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9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9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9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9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9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9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9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9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9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9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9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9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9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9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9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9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9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9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9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9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9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9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9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9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9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9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9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9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9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9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9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9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9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9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9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9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9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9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9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9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9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9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9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9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9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9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9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9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9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9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9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9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9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9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9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9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9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9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9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9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9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9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9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9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9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9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9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9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9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9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9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9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9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9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9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9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9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9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9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9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9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9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9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9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9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9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9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9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9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9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9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9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9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9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9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9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9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9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9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9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9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9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9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9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9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9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9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9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9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9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9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9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9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9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9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9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9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9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9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9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9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9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9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9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9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9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9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9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9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9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9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9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9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9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9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9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9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9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9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9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9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9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9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9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9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9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9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9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9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9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9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9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9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9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9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9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9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9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9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9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9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9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9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9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9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9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9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9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9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9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9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9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9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9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9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9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9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9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9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9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9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9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9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9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9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9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9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9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9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9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9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9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9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9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9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9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9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9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9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9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9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9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9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9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9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9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9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9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9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9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9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9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9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9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9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9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9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9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9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9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9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9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9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9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9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9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9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9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9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9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9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9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9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9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9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9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9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9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9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9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9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9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9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9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9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9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9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9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9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9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9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9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9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9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9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9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9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9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9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9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9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9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9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9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9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9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9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9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9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9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9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9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9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9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9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9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9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9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9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9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9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9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9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9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9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9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9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9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9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9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9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9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9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9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9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9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9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9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9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9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9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9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9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9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9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9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9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9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9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9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9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9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9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9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9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9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9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9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9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9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9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9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9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9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9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9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9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9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9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9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9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9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9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9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9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9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9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9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9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9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9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9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9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9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9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9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9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9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9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9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9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9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9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9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9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9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9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9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9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9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9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9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9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9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9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9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9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9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9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9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9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9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9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9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9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9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9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9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9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9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9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9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9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9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9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9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9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9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9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9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9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9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9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9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9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9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9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9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9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9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9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9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9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9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9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9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9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9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9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9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9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9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9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9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9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9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9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9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9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9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9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9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9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9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9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9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9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9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9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9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9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9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9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9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9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9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9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9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9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9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9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9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9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9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9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9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9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9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9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9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9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9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9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9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9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9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9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9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9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9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9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9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9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9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9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9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9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9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9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9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9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9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9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9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9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9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9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9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9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9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9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9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9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9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9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9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9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9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9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9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9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9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9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9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9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9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9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9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9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9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9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9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9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9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9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9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9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9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9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9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9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9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9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9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9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9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9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9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9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9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9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9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9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9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9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9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9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9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9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9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9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9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9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9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9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9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9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9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9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9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9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9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9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9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9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9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9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9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9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9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9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9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9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9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9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9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9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9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9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9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9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9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9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9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9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9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9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9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9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9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9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9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9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9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9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9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9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9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9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9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9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9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9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9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9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9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9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9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9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9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9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9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9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9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9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9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9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9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9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9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9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9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9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9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9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9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9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9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9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9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9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9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9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9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9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9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9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9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9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9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9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9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9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9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9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9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9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9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9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9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9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9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9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9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9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9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9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9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9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9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9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9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9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9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9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9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9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9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9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9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9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9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9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9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9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9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9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9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9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9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9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9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F1"/>
  </mergeCells>
  <printOptions/>
  <pageMargins bottom="1.0" footer="0.0" header="0.0" left="1.0" right="1.0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31.43"/>
    <col customWidth="1" min="2" max="2" width="19.43"/>
    <col customWidth="1" min="3" max="26" width="16.29"/>
  </cols>
  <sheetData>
    <row r="1" ht="27.0" customHeight="1">
      <c r="A1" s="1" t="s">
        <v>40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9.5" customHeight="1">
      <c r="A2" s="3" t="s">
        <v>1</v>
      </c>
      <c r="B2" s="4">
        <v>2022.0</v>
      </c>
      <c r="C2" s="5"/>
      <c r="D2" s="5"/>
      <c r="E2" s="5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9.5" customHeight="1">
      <c r="A3" s="3" t="s">
        <v>2</v>
      </c>
      <c r="B3" s="4">
        <v>1.6E7</v>
      </c>
      <c r="C3" s="5"/>
      <c r="D3" s="5"/>
      <c r="E3" s="5"/>
      <c r="F3" s="5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6"/>
      <c r="B4" s="7"/>
      <c r="C4" s="8"/>
      <c r="D4" s="9">
        <v>15.0</v>
      </c>
      <c r="E4" s="9">
        <v>20.0</v>
      </c>
      <c r="F4" s="9">
        <v>35.0</v>
      </c>
      <c r="G4" s="9">
        <v>30.0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3" t="s">
        <v>10</v>
      </c>
      <c r="B6" s="14">
        <f>SUM(B7:B11)</f>
        <v>15</v>
      </c>
      <c r="C6" s="15">
        <f>B3*B6/100</f>
        <v>2400000</v>
      </c>
      <c r="D6" s="15">
        <f t="shared" ref="D6:D11" si="1">C6*$D$4/100</f>
        <v>360000</v>
      </c>
      <c r="E6" s="15">
        <f t="shared" ref="E6:E11" si="2">C6*$E$4/100</f>
        <v>480000</v>
      </c>
      <c r="F6" s="15">
        <f t="shared" ref="F6:F11" si="3">C6*$F$4/100</f>
        <v>840000</v>
      </c>
      <c r="G6" s="15">
        <f t="shared" ref="G6:G11" si="4">C6*$G$4/100</f>
        <v>720000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16" t="s">
        <v>11</v>
      </c>
      <c r="B7" s="17">
        <v>4.0</v>
      </c>
      <c r="C7" s="18">
        <f t="shared" ref="C7:C11" si="5">$B$3*B7/100</f>
        <v>640000</v>
      </c>
      <c r="D7" s="18">
        <f t="shared" si="1"/>
        <v>96000</v>
      </c>
      <c r="E7" s="18">
        <f t="shared" si="2"/>
        <v>128000</v>
      </c>
      <c r="F7" s="18">
        <f t="shared" si="3"/>
        <v>224000</v>
      </c>
      <c r="G7" s="18">
        <f t="shared" si="4"/>
        <v>192000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16" t="s">
        <v>41</v>
      </c>
      <c r="B8" s="17">
        <v>2.0</v>
      </c>
      <c r="C8" s="18">
        <f t="shared" si="5"/>
        <v>320000</v>
      </c>
      <c r="D8" s="18">
        <f t="shared" si="1"/>
        <v>48000</v>
      </c>
      <c r="E8" s="18">
        <f t="shared" si="2"/>
        <v>64000</v>
      </c>
      <c r="F8" s="18">
        <f t="shared" si="3"/>
        <v>112000</v>
      </c>
      <c r="G8" s="18">
        <f t="shared" si="4"/>
        <v>96000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16" t="s">
        <v>12</v>
      </c>
      <c r="B9" s="17">
        <v>5.0</v>
      </c>
      <c r="C9" s="18">
        <f t="shared" si="5"/>
        <v>800000</v>
      </c>
      <c r="D9" s="18">
        <f t="shared" si="1"/>
        <v>120000</v>
      </c>
      <c r="E9" s="18">
        <f t="shared" si="2"/>
        <v>160000</v>
      </c>
      <c r="F9" s="18">
        <f t="shared" si="3"/>
        <v>280000</v>
      </c>
      <c r="G9" s="18">
        <f t="shared" si="4"/>
        <v>240000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16" t="s">
        <v>13</v>
      </c>
      <c r="B10" s="17">
        <v>1.0</v>
      </c>
      <c r="C10" s="18">
        <f t="shared" si="5"/>
        <v>160000</v>
      </c>
      <c r="D10" s="18">
        <f t="shared" si="1"/>
        <v>24000</v>
      </c>
      <c r="E10" s="18">
        <f t="shared" si="2"/>
        <v>32000</v>
      </c>
      <c r="F10" s="18">
        <f t="shared" si="3"/>
        <v>56000</v>
      </c>
      <c r="G10" s="18">
        <f t="shared" si="4"/>
        <v>48000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16" t="s">
        <v>14</v>
      </c>
      <c r="B11" s="17">
        <v>3.0</v>
      </c>
      <c r="C11" s="18">
        <f t="shared" si="5"/>
        <v>480000</v>
      </c>
      <c r="D11" s="18">
        <f t="shared" si="1"/>
        <v>72000</v>
      </c>
      <c r="E11" s="18">
        <f t="shared" si="2"/>
        <v>96000</v>
      </c>
      <c r="F11" s="18">
        <f t="shared" si="3"/>
        <v>168000</v>
      </c>
      <c r="G11" s="18">
        <f t="shared" si="4"/>
        <v>144000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9"/>
      <c r="B12" s="17"/>
      <c r="C12" s="18"/>
      <c r="D12" s="9">
        <v>0.0</v>
      </c>
      <c r="E12" s="9">
        <v>20.0</v>
      </c>
      <c r="F12" s="9">
        <v>50.0</v>
      </c>
      <c r="G12" s="9">
        <v>30.0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3" t="s">
        <v>15</v>
      </c>
      <c r="B13" s="14">
        <f>SUM(B14:B15)</f>
        <v>60</v>
      </c>
      <c r="C13" s="15">
        <f t="shared" ref="C13:C15" si="6">$B$3*B13/100</f>
        <v>9600000</v>
      </c>
      <c r="D13" s="15">
        <f t="shared" ref="D13:D15" si="7">C13*$D$12/100</f>
        <v>0</v>
      </c>
      <c r="E13" s="15">
        <f t="shared" ref="E13:E15" si="8">C13*$E$12/100</f>
        <v>1920000</v>
      </c>
      <c r="F13" s="15">
        <f t="shared" ref="F13:F15" si="9">C13*$F$12/100</f>
        <v>4800000</v>
      </c>
      <c r="G13" s="15">
        <f t="shared" ref="G13:G15" si="10">C13*$G$12/100</f>
        <v>2880000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16" t="s">
        <v>16</v>
      </c>
      <c r="B14" s="17">
        <v>35.0</v>
      </c>
      <c r="C14" s="18">
        <f t="shared" si="6"/>
        <v>5600000</v>
      </c>
      <c r="D14" s="18">
        <f t="shared" si="7"/>
        <v>0</v>
      </c>
      <c r="E14" s="18">
        <f t="shared" si="8"/>
        <v>1120000</v>
      </c>
      <c r="F14" s="18">
        <f t="shared" si="9"/>
        <v>2800000</v>
      </c>
      <c r="G14" s="18">
        <f t="shared" si="10"/>
        <v>1680000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16" t="s">
        <v>17</v>
      </c>
      <c r="B15" s="17">
        <v>25.0</v>
      </c>
      <c r="C15" s="18">
        <f t="shared" si="6"/>
        <v>4000000</v>
      </c>
      <c r="D15" s="18">
        <f t="shared" si="7"/>
        <v>0</v>
      </c>
      <c r="E15" s="18">
        <f t="shared" si="8"/>
        <v>800000</v>
      </c>
      <c r="F15" s="18">
        <f t="shared" si="9"/>
        <v>2000000</v>
      </c>
      <c r="G15" s="18">
        <f t="shared" si="10"/>
        <v>1200000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19"/>
      <c r="B16" s="17"/>
      <c r="C16" s="18"/>
      <c r="D16" s="9">
        <v>25.0</v>
      </c>
      <c r="E16" s="9">
        <v>25.0</v>
      </c>
      <c r="F16" s="9">
        <v>25.0</v>
      </c>
      <c r="G16" s="9">
        <v>25.0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3" t="s">
        <v>18</v>
      </c>
      <c r="B17" s="14">
        <f>SUM(B18:B20)</f>
        <v>25</v>
      </c>
      <c r="C17" s="15">
        <f t="shared" ref="C17:C20" si="11">$B$3*B17/100</f>
        <v>4000000</v>
      </c>
      <c r="D17" s="15">
        <f t="shared" ref="D17:D20" si="12">C17*$D$16/100</f>
        <v>1000000</v>
      </c>
      <c r="E17" s="15">
        <f t="shared" ref="E17:E20" si="13">C17*$E$16/100</f>
        <v>1000000</v>
      </c>
      <c r="F17" s="15">
        <f t="shared" ref="F17:F20" si="14">C17*$F$16/100</f>
        <v>1000000</v>
      </c>
      <c r="G17" s="15">
        <f t="shared" ref="G17:G20" si="15">C17*$G$16/100</f>
        <v>1000000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16" t="s">
        <v>19</v>
      </c>
      <c r="B18" s="17">
        <v>10.0</v>
      </c>
      <c r="C18" s="18">
        <f t="shared" si="11"/>
        <v>1600000</v>
      </c>
      <c r="D18" s="18">
        <f t="shared" si="12"/>
        <v>400000</v>
      </c>
      <c r="E18" s="18">
        <f t="shared" si="13"/>
        <v>400000</v>
      </c>
      <c r="F18" s="18">
        <f t="shared" si="14"/>
        <v>400000</v>
      </c>
      <c r="G18" s="18">
        <f t="shared" si="15"/>
        <v>400000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16" t="s">
        <v>20</v>
      </c>
      <c r="B19" s="17">
        <v>12.0</v>
      </c>
      <c r="C19" s="18">
        <f t="shared" si="11"/>
        <v>1920000</v>
      </c>
      <c r="D19" s="18">
        <f t="shared" si="12"/>
        <v>480000</v>
      </c>
      <c r="E19" s="18">
        <f t="shared" si="13"/>
        <v>480000</v>
      </c>
      <c r="F19" s="18">
        <f t="shared" si="14"/>
        <v>480000</v>
      </c>
      <c r="G19" s="18">
        <f t="shared" si="15"/>
        <v>480000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16" t="s">
        <v>42</v>
      </c>
      <c r="B20" s="17">
        <v>3.0</v>
      </c>
      <c r="C20" s="18">
        <f t="shared" si="11"/>
        <v>480000</v>
      </c>
      <c r="D20" s="18">
        <f t="shared" si="12"/>
        <v>120000</v>
      </c>
      <c r="E20" s="18">
        <f t="shared" si="13"/>
        <v>120000</v>
      </c>
      <c r="F20" s="18">
        <f t="shared" si="14"/>
        <v>120000</v>
      </c>
      <c r="G20" s="18">
        <f t="shared" si="15"/>
        <v>120000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9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9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9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9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9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9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9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9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9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9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9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9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9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9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9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9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9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9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9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9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9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9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9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9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9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9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9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9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9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9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9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9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9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9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9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9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9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9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9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9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9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9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9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9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9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9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9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9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9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9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9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9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9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9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9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9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9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9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9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9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9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9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9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9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9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9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9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9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9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9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9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9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9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9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9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9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9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9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9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9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9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9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9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9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9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9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9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9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9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9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9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9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9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9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9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9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9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9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9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9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9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9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9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9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9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9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9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9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9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9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9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9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9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9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9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9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9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9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9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9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9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9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9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9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9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9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9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9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9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9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9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9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9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9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9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9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9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9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9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9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9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9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9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9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9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9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9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9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9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9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9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9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9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9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9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9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9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9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9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9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9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9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9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9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9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9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9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9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9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9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9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9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9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9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9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9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9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9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9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9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9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9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9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9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9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9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9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9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9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9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9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9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9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9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9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9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9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9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9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9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9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9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9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9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9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9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9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9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9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9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9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9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9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9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9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9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9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9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9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9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9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9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9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9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9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9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9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9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9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9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9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9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9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9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9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9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9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9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9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9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9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9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9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9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9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9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9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9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9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9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9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9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9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9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9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9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9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9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9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9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9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9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9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9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9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9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9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9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9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9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9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9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9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9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9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9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9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9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9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9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9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9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9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9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9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9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9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9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9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9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9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9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9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9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9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9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9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9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9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9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9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9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9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9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9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9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9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9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9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9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9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9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9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9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9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9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9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9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9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9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9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9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9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9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9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9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9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9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9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9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9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9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9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9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9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9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9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9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9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9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9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9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9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9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9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9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9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9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9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9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9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9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9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9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9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9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9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9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9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9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9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9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9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9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9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9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9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9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9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9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9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9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9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9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9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9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9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9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9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9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9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9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9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9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9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9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9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9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9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9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9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9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9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9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9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9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9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9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9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9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9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9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9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9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9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9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9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9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9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9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9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9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9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9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9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9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9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9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9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9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9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9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9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9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9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9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9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9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9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9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9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9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9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9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9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9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9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9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9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9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9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9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9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9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9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9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9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9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9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9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9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9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9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9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9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9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9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9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9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9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9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9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9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9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9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9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9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9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9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9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9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9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9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9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9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9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9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9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9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9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9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9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9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9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9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9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9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9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9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9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9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9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9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9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9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9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9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9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9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9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9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9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9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9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9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9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9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9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9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9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9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9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9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9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9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9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9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9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9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9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9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9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9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9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9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9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9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9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9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9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9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9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9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9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9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9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9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9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9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9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9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9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9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9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9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9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9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9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9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9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9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9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9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9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9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9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9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9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9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9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9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9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9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9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9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9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9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9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9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9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9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9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9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9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9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9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9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9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9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9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9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9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9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9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9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9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9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9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9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9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9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9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9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9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9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9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9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9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9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9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9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9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9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9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9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9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9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9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9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9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9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9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9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9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9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9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9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9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9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9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9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9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9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9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9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9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9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9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9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9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9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9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9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9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9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9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9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9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9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9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9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9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9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9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9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9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9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9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9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9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9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9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9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9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9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9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9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9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9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9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9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9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9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9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9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9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9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9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9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9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9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9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9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9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9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9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9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9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9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9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9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9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9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9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9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9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9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9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9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9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9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9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9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9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9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9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9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9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9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9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9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9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9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9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9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9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9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9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9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9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9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9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9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9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9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9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9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9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9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9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9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9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9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9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9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9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9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9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9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9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9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9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9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9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9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printOptions/>
  <pageMargins bottom="0.75" footer="0.0" header="0.0" left="0.5" right="0.5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3.71"/>
    <col customWidth="1" min="2" max="26" width="16.29"/>
  </cols>
  <sheetData>
    <row r="1" ht="27.0" customHeight="1">
      <c r="A1" s="1" t="s">
        <v>21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9.5" customHeight="1">
      <c r="A2" s="5"/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1.5" customHeight="1">
      <c r="A3" s="20" t="s">
        <v>27</v>
      </c>
      <c r="B3" s="21">
        <f>'2022'!C7/B4</f>
        <v>64</v>
      </c>
      <c r="C3" s="21">
        <f>'2022'!D7/C4</f>
        <v>9.6</v>
      </c>
      <c r="D3" s="21">
        <f>'2022'!E7/D4</f>
        <v>12.8</v>
      </c>
      <c r="E3" s="21">
        <f>'2022'!F7/E4</f>
        <v>22.4</v>
      </c>
      <c r="F3" s="21">
        <f>'2022'!G7/F4</f>
        <v>19.2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20" t="s">
        <v>28</v>
      </c>
      <c r="B4" s="21">
        <v>10000.0</v>
      </c>
      <c r="C4" s="21">
        <v>10000.0</v>
      </c>
      <c r="D4" s="21">
        <v>10000.0</v>
      </c>
      <c r="E4" s="21">
        <v>10000.0</v>
      </c>
      <c r="F4" s="21">
        <v>10000.0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20" t="s">
        <v>43</v>
      </c>
      <c r="B5" s="21">
        <f>'2022'!C8/B6</f>
        <v>43.83561644</v>
      </c>
      <c r="C5" s="21">
        <f>'2022'!D8/C6</f>
        <v>6.575342466</v>
      </c>
      <c r="D5" s="21">
        <f>'2022'!E8/D6</f>
        <v>8.767123288</v>
      </c>
      <c r="E5" s="21">
        <f>'2022'!F8/E6</f>
        <v>15.34246575</v>
      </c>
      <c r="F5" s="21">
        <f>'2022'!G8/F6</f>
        <v>13.15068493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31.5" customHeight="1">
      <c r="A6" s="20" t="s">
        <v>44</v>
      </c>
      <c r="B6" s="21">
        <v>7300.0</v>
      </c>
      <c r="C6" s="21">
        <v>7300.0</v>
      </c>
      <c r="D6" s="21">
        <v>7300.0</v>
      </c>
      <c r="E6" s="21">
        <v>7300.0</v>
      </c>
      <c r="F6" s="21">
        <v>7300.0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20" t="s">
        <v>29</v>
      </c>
      <c r="B7" s="21">
        <f>'2022'!C9/B8/B10</f>
        <v>22857.14286</v>
      </c>
      <c r="C7" s="21">
        <f>'2022'!D9/C8/C10</f>
        <v>3428.571429</v>
      </c>
      <c r="D7" s="21">
        <f>'2022'!E9/D8/D10</f>
        <v>4571.428571</v>
      </c>
      <c r="E7" s="21">
        <f>'2022'!F9/E8/E10</f>
        <v>8000</v>
      </c>
      <c r="F7" s="21">
        <f>'2022'!G9/F8/F10</f>
        <v>6857.142857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20" t="s">
        <v>30</v>
      </c>
      <c r="B8" s="22">
        <v>0.1</v>
      </c>
      <c r="C8" s="22">
        <v>0.1</v>
      </c>
      <c r="D8" s="22">
        <v>0.1</v>
      </c>
      <c r="E8" s="22">
        <v>0.1</v>
      </c>
      <c r="F8" s="22">
        <v>0.1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20" t="s">
        <v>31</v>
      </c>
      <c r="B9" s="21">
        <f>B7*B8</f>
        <v>2285.714286</v>
      </c>
      <c r="C9" s="18">
        <v>1395.0</v>
      </c>
      <c r="D9" s="18">
        <v>1860.0</v>
      </c>
      <c r="E9" s="18">
        <v>2790.0</v>
      </c>
      <c r="F9" s="18">
        <v>3255.0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20" t="s">
        <v>32</v>
      </c>
      <c r="B10" s="21">
        <v>350.0</v>
      </c>
      <c r="C10" s="21">
        <v>350.0</v>
      </c>
      <c r="D10" s="21">
        <v>350.0</v>
      </c>
      <c r="E10" s="21">
        <v>350.0</v>
      </c>
      <c r="F10" s="21">
        <v>350.0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20" t="s">
        <v>33</v>
      </c>
      <c r="B11" s="21">
        <v>240.0</v>
      </c>
      <c r="C11" s="21">
        <v>40.0</v>
      </c>
      <c r="D11" s="21">
        <v>60.0</v>
      </c>
      <c r="E11" s="21">
        <v>80.0</v>
      </c>
      <c r="F11" s="21">
        <v>60.0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20" t="s">
        <v>34</v>
      </c>
      <c r="B12" s="21">
        <f>'2022'!C10/B13</f>
        <v>4</v>
      </c>
      <c r="C12" s="21">
        <f>'2022'!D10/C13</f>
        <v>0.6</v>
      </c>
      <c r="D12" s="21">
        <f>'2022'!E10/D13</f>
        <v>0.8</v>
      </c>
      <c r="E12" s="21">
        <f>'2022'!F10/E13</f>
        <v>1.4</v>
      </c>
      <c r="F12" s="21">
        <f>'2022'!G10/F13</f>
        <v>1.2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20" t="s">
        <v>35</v>
      </c>
      <c r="B13" s="18">
        <v>40000.0</v>
      </c>
      <c r="C13" s="18">
        <v>40000.0</v>
      </c>
      <c r="D13" s="18">
        <v>40000.0</v>
      </c>
      <c r="E13" s="18">
        <v>40000.0</v>
      </c>
      <c r="F13" s="18">
        <v>40000.0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20" t="s">
        <v>36</v>
      </c>
      <c r="B14" s="21">
        <f t="shared" ref="B14:F14" si="1">B15*3</f>
        <v>11.52</v>
      </c>
      <c r="C14" s="21">
        <f t="shared" si="1"/>
        <v>0</v>
      </c>
      <c r="D14" s="21">
        <f t="shared" si="1"/>
        <v>2.304</v>
      </c>
      <c r="E14" s="21">
        <f t="shared" si="1"/>
        <v>5.76</v>
      </c>
      <c r="F14" s="21">
        <f t="shared" si="1"/>
        <v>3.456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20" t="s">
        <v>37</v>
      </c>
      <c r="B15" s="21">
        <f>'2022'!C13/2500000</f>
        <v>3.84</v>
      </c>
      <c r="C15" s="21">
        <f>'2022'!D13/2500000</f>
        <v>0</v>
      </c>
      <c r="D15" s="21">
        <f>'2022'!E13/2500000</f>
        <v>0.768</v>
      </c>
      <c r="E15" s="21">
        <f>'2022'!F13/2500000</f>
        <v>1.92</v>
      </c>
      <c r="F15" s="21">
        <f>'2022'!G13/2500000</f>
        <v>1.152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20" t="s">
        <v>38</v>
      </c>
      <c r="B16" s="21">
        <f t="shared" ref="B16:B17" si="2">SUM(C16:F16)</f>
        <v>50</v>
      </c>
      <c r="C16" s="21">
        <v>5.0</v>
      </c>
      <c r="D16" s="21">
        <v>10.0</v>
      </c>
      <c r="E16" s="21">
        <v>15.0</v>
      </c>
      <c r="F16" s="21">
        <v>20.0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20" t="s">
        <v>39</v>
      </c>
      <c r="B17" s="21">
        <f t="shared" si="2"/>
        <v>5025</v>
      </c>
      <c r="C17" s="21">
        <f t="shared" ref="C17:F17" si="3">C9*0.85-C11*12</f>
        <v>705.75</v>
      </c>
      <c r="D17" s="21">
        <f t="shared" si="3"/>
        <v>861</v>
      </c>
      <c r="E17" s="21">
        <f t="shared" si="3"/>
        <v>1411.5</v>
      </c>
      <c r="F17" s="21">
        <f t="shared" si="3"/>
        <v>2046.75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9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9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9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9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9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9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9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9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9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9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9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9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9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9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9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9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9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9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9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9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9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9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9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9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9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9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9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9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9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9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9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9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9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9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9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9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9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9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9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9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9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9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9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9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9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9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9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9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9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9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9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9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9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9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9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9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9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9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9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9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9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9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9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9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9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9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9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9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9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9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9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9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9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9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9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9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9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9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9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9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9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9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9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9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9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9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9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9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9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9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9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9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9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9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9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9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9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9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9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9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9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9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9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9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9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9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9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9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9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9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9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9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9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9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9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9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9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9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9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9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9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9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9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9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9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9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9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9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9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9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9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9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9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9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9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9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9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9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9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9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9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9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9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9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9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9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9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9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9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9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9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9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9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9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9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9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9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9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9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9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9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9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9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9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9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9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9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9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9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9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9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9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9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9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9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9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9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9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9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9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9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9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9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9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9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9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9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9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9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9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9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9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9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9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9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9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9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9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9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9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9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9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9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9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9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9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9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9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9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9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9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9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9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9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9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9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9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9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9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9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9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9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9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9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9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9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9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9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9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9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9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9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9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9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9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9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9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9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9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9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9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9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9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9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9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9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9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9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9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9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9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9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9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9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9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9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9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9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9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9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9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9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9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9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9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9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9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9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9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9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9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9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9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9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9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9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9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9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9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9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9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9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9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9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9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9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9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9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9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9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9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9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9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9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9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9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9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9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9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9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9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9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9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9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9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9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9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9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9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9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9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9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9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9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9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9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9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9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9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9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9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9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9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9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9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9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9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9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9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9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9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9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9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9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9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9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9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9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9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9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9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9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9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9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9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9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9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9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9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9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9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9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9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9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9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9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9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9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9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9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9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9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9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9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9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9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9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9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9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9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9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9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9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9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9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9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9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9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9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9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9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9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9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9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9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9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9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9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9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9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9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9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9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9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9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9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9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9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9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9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9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9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9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9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9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9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9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9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9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9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9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9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9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9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9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9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9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9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9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9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9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9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9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9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9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9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9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9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9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9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9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9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9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9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9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9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9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9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9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9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9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9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9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9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9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9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9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9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9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9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9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9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9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9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9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9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9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9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9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9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9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9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9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9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9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9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9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9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9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9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9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9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9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9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9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9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9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9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9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9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9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9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9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9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9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9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9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9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9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9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9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9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9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9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9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9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9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9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9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9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9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9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9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9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9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9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9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9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9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9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9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9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9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9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9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9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9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9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9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9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9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9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9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9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9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9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9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9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9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9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9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9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9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9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9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9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9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9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9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9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9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9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9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9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9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9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9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9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9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9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9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9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9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9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9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9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9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9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9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9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9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9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9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9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9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9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9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9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9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9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9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9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9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9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9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9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9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9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9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9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9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9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9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9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9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9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9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9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9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9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9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9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9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9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9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9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9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9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9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9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9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9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9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9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9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9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9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9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9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9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9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9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9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9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9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9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9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9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9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9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9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9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9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9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9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9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9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9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9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9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9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9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9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9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9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9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9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9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9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9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9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9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9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9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9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9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9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9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9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9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9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9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9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9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9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9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9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9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9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9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9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9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9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9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9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9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9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9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9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9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9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9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9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9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9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9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9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9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9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9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9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9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9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9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9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9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9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9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9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9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9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9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9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9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9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9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9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9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9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9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9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9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9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9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9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9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9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9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9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9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9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9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9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9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9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9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9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9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9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9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9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9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9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9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9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9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9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9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9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9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9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9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9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9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9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F1"/>
  </mergeCells>
  <printOptions/>
  <pageMargins bottom="1.0" footer="0.0" header="0.0" left="1.0" right="1.0" top="1.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31.43"/>
    <col customWidth="1" min="2" max="2" width="19.43"/>
    <col customWidth="1" min="3" max="26" width="16.29"/>
  </cols>
  <sheetData>
    <row r="1" ht="27.0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9.5" customHeight="1">
      <c r="A2" s="3" t="s">
        <v>1</v>
      </c>
      <c r="B2" s="4">
        <v>2023.0</v>
      </c>
      <c r="C2" s="5"/>
      <c r="D2" s="5"/>
      <c r="E2" s="5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9.5" customHeight="1">
      <c r="A3" s="3" t="s">
        <v>2</v>
      </c>
      <c r="B3" s="4">
        <v>2.0E7</v>
      </c>
      <c r="C3" s="5"/>
      <c r="D3" s="5"/>
      <c r="E3" s="5"/>
      <c r="F3" s="5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6"/>
      <c r="B4" s="7"/>
      <c r="C4" s="8"/>
      <c r="D4" s="9">
        <v>15.0</v>
      </c>
      <c r="E4" s="9">
        <v>20.0</v>
      </c>
      <c r="F4" s="9">
        <v>35.0</v>
      </c>
      <c r="G4" s="9">
        <v>30.0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3" t="s">
        <v>10</v>
      </c>
      <c r="B6" s="14">
        <f>SUM(B7:B11)</f>
        <v>20</v>
      </c>
      <c r="C6" s="15">
        <f>B3*B6/100</f>
        <v>4000000</v>
      </c>
      <c r="D6" s="15">
        <f t="shared" ref="D6:D11" si="1">C6*$D$4/100</f>
        <v>600000</v>
      </c>
      <c r="E6" s="15">
        <f t="shared" ref="E6:E11" si="2">C6*$E$4/100</f>
        <v>800000</v>
      </c>
      <c r="F6" s="15">
        <f t="shared" ref="F6:F11" si="3">C6*$F$4/100</f>
        <v>1400000</v>
      </c>
      <c r="G6" s="15">
        <f t="shared" ref="G6:G11" si="4">C6*$G$4/100</f>
        <v>1200000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16" t="s">
        <v>11</v>
      </c>
      <c r="B7" s="17">
        <v>5.0</v>
      </c>
      <c r="C7" s="18">
        <f t="shared" ref="C7:C11" si="5">$B$3*B7/100</f>
        <v>1000000</v>
      </c>
      <c r="D7" s="18">
        <f t="shared" si="1"/>
        <v>150000</v>
      </c>
      <c r="E7" s="18">
        <f t="shared" si="2"/>
        <v>200000</v>
      </c>
      <c r="F7" s="18">
        <f t="shared" si="3"/>
        <v>350000</v>
      </c>
      <c r="G7" s="18">
        <f t="shared" si="4"/>
        <v>300000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16" t="s">
        <v>41</v>
      </c>
      <c r="B8" s="17">
        <v>2.0</v>
      </c>
      <c r="C8" s="18">
        <f t="shared" si="5"/>
        <v>400000</v>
      </c>
      <c r="D8" s="18">
        <f t="shared" si="1"/>
        <v>60000</v>
      </c>
      <c r="E8" s="18">
        <f t="shared" si="2"/>
        <v>80000</v>
      </c>
      <c r="F8" s="18">
        <f t="shared" si="3"/>
        <v>140000</v>
      </c>
      <c r="G8" s="18">
        <f t="shared" si="4"/>
        <v>120000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16" t="s">
        <v>12</v>
      </c>
      <c r="B9" s="17">
        <v>7.0</v>
      </c>
      <c r="C9" s="18">
        <f t="shared" si="5"/>
        <v>1400000</v>
      </c>
      <c r="D9" s="18">
        <f t="shared" si="1"/>
        <v>210000</v>
      </c>
      <c r="E9" s="18">
        <f t="shared" si="2"/>
        <v>280000</v>
      </c>
      <c r="F9" s="18">
        <f t="shared" si="3"/>
        <v>490000</v>
      </c>
      <c r="G9" s="18">
        <f t="shared" si="4"/>
        <v>420000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16" t="s">
        <v>13</v>
      </c>
      <c r="B10" s="17">
        <v>1.0</v>
      </c>
      <c r="C10" s="18">
        <f t="shared" si="5"/>
        <v>200000</v>
      </c>
      <c r="D10" s="18">
        <f t="shared" si="1"/>
        <v>30000</v>
      </c>
      <c r="E10" s="18">
        <f t="shared" si="2"/>
        <v>40000</v>
      </c>
      <c r="F10" s="18">
        <f t="shared" si="3"/>
        <v>70000</v>
      </c>
      <c r="G10" s="18">
        <f t="shared" si="4"/>
        <v>60000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16" t="s">
        <v>14</v>
      </c>
      <c r="B11" s="17">
        <v>5.0</v>
      </c>
      <c r="C11" s="18">
        <f t="shared" si="5"/>
        <v>1000000</v>
      </c>
      <c r="D11" s="18">
        <f t="shared" si="1"/>
        <v>150000</v>
      </c>
      <c r="E11" s="18">
        <f t="shared" si="2"/>
        <v>200000</v>
      </c>
      <c r="F11" s="18">
        <f t="shared" si="3"/>
        <v>350000</v>
      </c>
      <c r="G11" s="18">
        <f t="shared" si="4"/>
        <v>300000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9"/>
      <c r="B12" s="17"/>
      <c r="C12" s="18"/>
      <c r="D12" s="9">
        <v>0.0</v>
      </c>
      <c r="E12" s="9">
        <v>20.0</v>
      </c>
      <c r="F12" s="9">
        <v>50.0</v>
      </c>
      <c r="G12" s="9">
        <v>30.0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3" t="s">
        <v>15</v>
      </c>
      <c r="B13" s="14">
        <f>SUM(B14:B15)</f>
        <v>50</v>
      </c>
      <c r="C13" s="15">
        <f t="shared" ref="C13:C15" si="6">$B$3*B13/100</f>
        <v>10000000</v>
      </c>
      <c r="D13" s="15">
        <f t="shared" ref="D13:D15" si="7">C13*$D$12/100</f>
        <v>0</v>
      </c>
      <c r="E13" s="15">
        <f t="shared" ref="E13:E15" si="8">C13*$E$12/100</f>
        <v>2000000</v>
      </c>
      <c r="F13" s="15">
        <f t="shared" ref="F13:F15" si="9">C13*$F$12/100</f>
        <v>5000000</v>
      </c>
      <c r="G13" s="15">
        <f t="shared" ref="G13:G15" si="10">C13*$G$12/100</f>
        <v>3000000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16" t="s">
        <v>16</v>
      </c>
      <c r="B14" s="17">
        <v>30.0</v>
      </c>
      <c r="C14" s="18">
        <f t="shared" si="6"/>
        <v>6000000</v>
      </c>
      <c r="D14" s="18">
        <f t="shared" si="7"/>
        <v>0</v>
      </c>
      <c r="E14" s="18">
        <f t="shared" si="8"/>
        <v>1200000</v>
      </c>
      <c r="F14" s="18">
        <f t="shared" si="9"/>
        <v>3000000</v>
      </c>
      <c r="G14" s="18">
        <f t="shared" si="10"/>
        <v>1800000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16" t="s">
        <v>17</v>
      </c>
      <c r="B15" s="17">
        <v>20.0</v>
      </c>
      <c r="C15" s="18">
        <f t="shared" si="6"/>
        <v>4000000</v>
      </c>
      <c r="D15" s="18">
        <f t="shared" si="7"/>
        <v>0</v>
      </c>
      <c r="E15" s="18">
        <f t="shared" si="8"/>
        <v>800000</v>
      </c>
      <c r="F15" s="18">
        <f t="shared" si="9"/>
        <v>2000000</v>
      </c>
      <c r="G15" s="18">
        <f t="shared" si="10"/>
        <v>1200000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19"/>
      <c r="B16" s="17"/>
      <c r="C16" s="18"/>
      <c r="D16" s="9">
        <v>25.0</v>
      </c>
      <c r="E16" s="9">
        <v>25.0</v>
      </c>
      <c r="F16" s="9">
        <v>25.0</v>
      </c>
      <c r="G16" s="9">
        <v>25.0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3" t="s">
        <v>18</v>
      </c>
      <c r="B17" s="14">
        <f>SUM(B18:B20)</f>
        <v>30</v>
      </c>
      <c r="C17" s="15">
        <f t="shared" ref="C17:C20" si="11">$B$3*B17/100</f>
        <v>6000000</v>
      </c>
      <c r="D17" s="15">
        <f t="shared" ref="D17:D20" si="12">C17*$D$16/100</f>
        <v>1500000</v>
      </c>
      <c r="E17" s="15">
        <f t="shared" ref="E17:E20" si="13">C17*$E$16/100</f>
        <v>1500000</v>
      </c>
      <c r="F17" s="15">
        <f t="shared" ref="F17:F20" si="14">C17*$F$16/100</f>
        <v>1500000</v>
      </c>
      <c r="G17" s="15">
        <f t="shared" ref="G17:G20" si="15">C17*$G$16/100</f>
        <v>1500000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16" t="s">
        <v>19</v>
      </c>
      <c r="B18" s="17">
        <v>10.0</v>
      </c>
      <c r="C18" s="18">
        <f t="shared" si="11"/>
        <v>2000000</v>
      </c>
      <c r="D18" s="18">
        <f t="shared" si="12"/>
        <v>500000</v>
      </c>
      <c r="E18" s="18">
        <f t="shared" si="13"/>
        <v>500000</v>
      </c>
      <c r="F18" s="18">
        <f t="shared" si="14"/>
        <v>500000</v>
      </c>
      <c r="G18" s="18">
        <f t="shared" si="15"/>
        <v>500000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16" t="s">
        <v>20</v>
      </c>
      <c r="B19" s="17">
        <v>15.0</v>
      </c>
      <c r="C19" s="18">
        <f t="shared" si="11"/>
        <v>3000000</v>
      </c>
      <c r="D19" s="18">
        <f t="shared" si="12"/>
        <v>750000</v>
      </c>
      <c r="E19" s="18">
        <f t="shared" si="13"/>
        <v>750000</v>
      </c>
      <c r="F19" s="18">
        <f t="shared" si="14"/>
        <v>750000</v>
      </c>
      <c r="G19" s="18">
        <f t="shared" si="15"/>
        <v>750000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16" t="s">
        <v>42</v>
      </c>
      <c r="B20" s="17">
        <v>5.0</v>
      </c>
      <c r="C20" s="18">
        <f t="shared" si="11"/>
        <v>1000000</v>
      </c>
      <c r="D20" s="18">
        <f t="shared" si="12"/>
        <v>250000</v>
      </c>
      <c r="E20" s="18">
        <f t="shared" si="13"/>
        <v>250000</v>
      </c>
      <c r="F20" s="18">
        <f t="shared" si="14"/>
        <v>250000</v>
      </c>
      <c r="G20" s="18">
        <f t="shared" si="15"/>
        <v>250000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9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9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9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9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9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9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9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9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9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9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9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9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9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9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9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9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9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9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9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9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9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9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9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9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9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9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9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9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9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9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9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9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9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9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9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9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9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9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9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9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9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9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9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9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9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9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9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9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9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9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9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9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9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9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9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9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9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9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9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9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9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9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9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9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9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9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9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9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9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9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9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9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9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9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9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9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9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9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9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9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9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9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9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9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9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9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9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9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9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9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9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9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9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9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9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9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9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9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9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9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9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9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9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9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9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9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9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9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9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9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9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9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9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9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9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9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9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9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9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9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9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9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9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9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9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9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9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9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9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9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9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9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9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9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9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9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9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9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9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9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9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9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9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9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9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9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9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9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9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9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9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9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9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9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9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9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9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9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9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9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9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9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9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9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9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9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9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9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9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9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9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9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9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9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9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9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9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9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9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9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9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9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9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9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9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9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9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9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9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9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9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9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9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9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9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9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9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9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9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9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9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9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9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9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9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9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9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9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9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9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9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9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9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9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9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9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9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9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9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9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9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9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9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9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9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9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9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9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9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9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9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9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9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9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9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9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9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9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9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9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9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9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9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9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9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9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9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9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9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9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9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9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9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9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9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9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9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9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9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9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9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9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9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9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9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9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9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9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9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9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9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9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9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9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9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9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9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9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9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9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9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9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9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9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9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9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9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9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9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9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9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9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9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9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9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9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9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9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9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9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9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9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9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9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9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9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9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9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9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9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9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9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9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9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9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9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9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9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9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9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9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9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9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9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9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9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9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9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9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9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9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9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9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9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9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9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9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9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9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9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9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9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9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9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9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9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9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9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9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9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9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9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9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9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9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9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9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9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9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9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9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9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9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9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9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9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9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9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9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9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9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9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9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9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9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9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9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9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9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9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9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9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9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9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9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9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9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9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9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9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9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9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9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9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9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9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9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9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9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9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9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9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9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9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9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9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9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9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9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9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9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9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9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9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9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9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9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9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9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9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9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9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9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9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9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9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9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9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9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9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9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9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9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9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9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9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9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9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9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9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9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9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9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9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9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9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9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9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9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9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9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9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9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9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9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9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9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9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9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9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9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9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9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9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9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9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9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9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9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9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9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9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9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9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9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9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9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9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9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9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9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9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9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9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9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9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9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9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9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9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9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9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9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9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9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9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9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9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9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9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9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9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9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9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9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9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9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9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9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9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9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9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9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9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9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9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9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9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9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9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9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9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9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9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9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9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9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9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9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9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9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9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9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9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9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9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9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9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9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9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9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9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9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9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9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9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9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9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9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9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9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9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9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9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9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9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9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9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9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9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9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9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9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9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9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9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9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9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9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9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9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9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9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9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9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9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9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9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9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9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9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9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9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9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9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9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9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9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9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9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9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9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9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9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9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9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9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9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9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9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9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9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9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9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9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9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9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9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9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9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9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9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9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9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9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9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9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9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9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9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9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9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9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9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9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9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9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9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9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9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9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9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9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9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9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9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9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9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9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9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9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9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9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9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9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9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9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9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9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9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9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9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9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9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9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9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9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9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9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9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9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9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9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9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9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9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9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9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9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9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9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9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9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9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9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9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9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9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9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9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9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9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9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9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9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9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9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9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9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9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9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9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9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9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9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9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9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9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9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9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9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9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9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9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9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9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9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9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9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9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9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9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9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9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9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9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9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9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9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9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9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9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9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9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9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9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9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9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9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9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9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9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9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9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9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printOptions/>
  <pageMargins bottom="0.75" footer="0.0" header="0.0" left="0.5" right="0.5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3.71"/>
    <col customWidth="1" min="2" max="26" width="16.29"/>
  </cols>
  <sheetData>
    <row r="1" ht="27.0" customHeight="1">
      <c r="A1" s="1" t="s">
        <v>21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9.5" customHeight="1">
      <c r="A2" s="5"/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1.5" customHeight="1">
      <c r="A3" s="20" t="s">
        <v>27</v>
      </c>
      <c r="B3" s="21">
        <f>'2023'!C7/B4</f>
        <v>50</v>
      </c>
      <c r="C3" s="21">
        <f>'2023'!D7/C4</f>
        <v>7.5</v>
      </c>
      <c r="D3" s="21">
        <f>'2023'!E7/D4</f>
        <v>10</v>
      </c>
      <c r="E3" s="21">
        <f>'2023'!F7/E4</f>
        <v>17.5</v>
      </c>
      <c r="F3" s="21">
        <f>'2023'!G7/F4</f>
        <v>15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20" t="s">
        <v>28</v>
      </c>
      <c r="B4" s="21">
        <v>20000.0</v>
      </c>
      <c r="C4" s="21">
        <v>20000.0</v>
      </c>
      <c r="D4" s="21">
        <v>20000.0</v>
      </c>
      <c r="E4" s="21">
        <v>20000.0</v>
      </c>
      <c r="F4" s="21">
        <v>20000.0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20" t="s">
        <v>43</v>
      </c>
      <c r="B5" s="21">
        <f>'2023'!C8/B6</f>
        <v>54.79452055</v>
      </c>
      <c r="C5" s="21">
        <f>'2023'!D8/C6</f>
        <v>8.219178082</v>
      </c>
      <c r="D5" s="21">
        <f>'2023'!E8/D6</f>
        <v>10.95890411</v>
      </c>
      <c r="E5" s="21">
        <f>'2023'!F8/E6</f>
        <v>19.17808219</v>
      </c>
      <c r="F5" s="21">
        <f>'2023'!G8/F6</f>
        <v>16.43835616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31.5" customHeight="1">
      <c r="A6" s="20" t="s">
        <v>44</v>
      </c>
      <c r="B6" s="21">
        <v>7300.0</v>
      </c>
      <c r="C6" s="21">
        <v>7300.0</v>
      </c>
      <c r="D6" s="21">
        <v>7300.0</v>
      </c>
      <c r="E6" s="21">
        <v>7300.0</v>
      </c>
      <c r="F6" s="21">
        <v>7300.0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20" t="s">
        <v>29</v>
      </c>
      <c r="B7" s="21">
        <f>'2023'!C9/B8/B10</f>
        <v>20740.74074</v>
      </c>
      <c r="C7" s="21">
        <f>'2023'!D9/C8/C10</f>
        <v>3111.111111</v>
      </c>
      <c r="D7" s="21">
        <f>'2023'!E9/D8/D10</f>
        <v>4148.148148</v>
      </c>
      <c r="E7" s="21">
        <f>'2023'!F9/E8/E10</f>
        <v>7259.259259</v>
      </c>
      <c r="F7" s="21">
        <f>'2023'!G9/F8/F10</f>
        <v>6222.222222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20" t="s">
        <v>30</v>
      </c>
      <c r="B8" s="23">
        <v>0.15</v>
      </c>
      <c r="C8" s="23">
        <v>0.15</v>
      </c>
      <c r="D8" s="23">
        <v>0.15</v>
      </c>
      <c r="E8" s="23">
        <v>0.15</v>
      </c>
      <c r="F8" s="23">
        <v>0.15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20" t="s">
        <v>31</v>
      </c>
      <c r="B9" s="21">
        <f>B7*B8</f>
        <v>3111.111111</v>
      </c>
      <c r="C9" s="18">
        <v>1395.0</v>
      </c>
      <c r="D9" s="18">
        <v>1860.0</v>
      </c>
      <c r="E9" s="18">
        <v>2790.0</v>
      </c>
      <c r="F9" s="18">
        <v>3255.0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20" t="s">
        <v>32</v>
      </c>
      <c r="B10" s="21">
        <v>450.0</v>
      </c>
      <c r="C10" s="21">
        <v>450.0</v>
      </c>
      <c r="D10" s="21">
        <v>450.0</v>
      </c>
      <c r="E10" s="21">
        <v>450.0</v>
      </c>
      <c r="F10" s="21">
        <v>450.0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20" t="s">
        <v>33</v>
      </c>
      <c r="B11" s="21">
        <v>360.0</v>
      </c>
      <c r="C11" s="21">
        <v>60.0</v>
      </c>
      <c r="D11" s="21">
        <v>90.0</v>
      </c>
      <c r="E11" s="21">
        <v>120.0</v>
      </c>
      <c r="F11" s="21">
        <v>90.0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20" t="s">
        <v>34</v>
      </c>
      <c r="B12" s="21">
        <f>'2023'!C10/B13</f>
        <v>4</v>
      </c>
      <c r="C12" s="21">
        <f>'2023'!D10/C13</f>
        <v>0.6</v>
      </c>
      <c r="D12" s="21">
        <f>'2023'!E10/D13</f>
        <v>0.8</v>
      </c>
      <c r="E12" s="21">
        <f>'2023'!F10/E13</f>
        <v>1.4</v>
      </c>
      <c r="F12" s="21">
        <f>'2023'!G10/F13</f>
        <v>1.2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20" t="s">
        <v>35</v>
      </c>
      <c r="B13" s="18">
        <v>50000.0</v>
      </c>
      <c r="C13" s="18">
        <v>50000.0</v>
      </c>
      <c r="D13" s="18">
        <v>50000.0</v>
      </c>
      <c r="E13" s="18">
        <v>50000.0</v>
      </c>
      <c r="F13" s="18">
        <v>50000.0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20" t="s">
        <v>36</v>
      </c>
      <c r="B14" s="21">
        <f t="shared" ref="B14:F14" si="1">B15*3</f>
        <v>10</v>
      </c>
      <c r="C14" s="21">
        <f t="shared" si="1"/>
        <v>0</v>
      </c>
      <c r="D14" s="21">
        <f t="shared" si="1"/>
        <v>2</v>
      </c>
      <c r="E14" s="21">
        <f t="shared" si="1"/>
        <v>5</v>
      </c>
      <c r="F14" s="21">
        <f t="shared" si="1"/>
        <v>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20" t="s">
        <v>37</v>
      </c>
      <c r="B15" s="21">
        <f>'2023'!C13/3000000</f>
        <v>3.333333333</v>
      </c>
      <c r="C15" s="21">
        <f>'2023'!D13/3000000</f>
        <v>0</v>
      </c>
      <c r="D15" s="21">
        <f>'2023'!E13/3000000</f>
        <v>0.6666666667</v>
      </c>
      <c r="E15" s="21">
        <f>'2023'!F13/3000000</f>
        <v>1.666666667</v>
      </c>
      <c r="F15" s="21">
        <f>'2023'!G13/3000000</f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20" t="s">
        <v>38</v>
      </c>
      <c r="B16" s="21">
        <f t="shared" ref="B16:B17" si="2">SUM(C16:F16)</f>
        <v>50</v>
      </c>
      <c r="C16" s="21">
        <v>5.0</v>
      </c>
      <c r="D16" s="21">
        <v>10.0</v>
      </c>
      <c r="E16" s="21">
        <v>15.0</v>
      </c>
      <c r="F16" s="21">
        <v>20.0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20" t="s">
        <v>39</v>
      </c>
      <c r="B17" s="21">
        <f t="shared" si="2"/>
        <v>3585</v>
      </c>
      <c r="C17" s="21">
        <f t="shared" ref="C17:F17" si="3">C9*0.85-C11*12</f>
        <v>465.75</v>
      </c>
      <c r="D17" s="21">
        <f t="shared" si="3"/>
        <v>501</v>
      </c>
      <c r="E17" s="21">
        <f t="shared" si="3"/>
        <v>931.5</v>
      </c>
      <c r="F17" s="21">
        <f t="shared" si="3"/>
        <v>1686.75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9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9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9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9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9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9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9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9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9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9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9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9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9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9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9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9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9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9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9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9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9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9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9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9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9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9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9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9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9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9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9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9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9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9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9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9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9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9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9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9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9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9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9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9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9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9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9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9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9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9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9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9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9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9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9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9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9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9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9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9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9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9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9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9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9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9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9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9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9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9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9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9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9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9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9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9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9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9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9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9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9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9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9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9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9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9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9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9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9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9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9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9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9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9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9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9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9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9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9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9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9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9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9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9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9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9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9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9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9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9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9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9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9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9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9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9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9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9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9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9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9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9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9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9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9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9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9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9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9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9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9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9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9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9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9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9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9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9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9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9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9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9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9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9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9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9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9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9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9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9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9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9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9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9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9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9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9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9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9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9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9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9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9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9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9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9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9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9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9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9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9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9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9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9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9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9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9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9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9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9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9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9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9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9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9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9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9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9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9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9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9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9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9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9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9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9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9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9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9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9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9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9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9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9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9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9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9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9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9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9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9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9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9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9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9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9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9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9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9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9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9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9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9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9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9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9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9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9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9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9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9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9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9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9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9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9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9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9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9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9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9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9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9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9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9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9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9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9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9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9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9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9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9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9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9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9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9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9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9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9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9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9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9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9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9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9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9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9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9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9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9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9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9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9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9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9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9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9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9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9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9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9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9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9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9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9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9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9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9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9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9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9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9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9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9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9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9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9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9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9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9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9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9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9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9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9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9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9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9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9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9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9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9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9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9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9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9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9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9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9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9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9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9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9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9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9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9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9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9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9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9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9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9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9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9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9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9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9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9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9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9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9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9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9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9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9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9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9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9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9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9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9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9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9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9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9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9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9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9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9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9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9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9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9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9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9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9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9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9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9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9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9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9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9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9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9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9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9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9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9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9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9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9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9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9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9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9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9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9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9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9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9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9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9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9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9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9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9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9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9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9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9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9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9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9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9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9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9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9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9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9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9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9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9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9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9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9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9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9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9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9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9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9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9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9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9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9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9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9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9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9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9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9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9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9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9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9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9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9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9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9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9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9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9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9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9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9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9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9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9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9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9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9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9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9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9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9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9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9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9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9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9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9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9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9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9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9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9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9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9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9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9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9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9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9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9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9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9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9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9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9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9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9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9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9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9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9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9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9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9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9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9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9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9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9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9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9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9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9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9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9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9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9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9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9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9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9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9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9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9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9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9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9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9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9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9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9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9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9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9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9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9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9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9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9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9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9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9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9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9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9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9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9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9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9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9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9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9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9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9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9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9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9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9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9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9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9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9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9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9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9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9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9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9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9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9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9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9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9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9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9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9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9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9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9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9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9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9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9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9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9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9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9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9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9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9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9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9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9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9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9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9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9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9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9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9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9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9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9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9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9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9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9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9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9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9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9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9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9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9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9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9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9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9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9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9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9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9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9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9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9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9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9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9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9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9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9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9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9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9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9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9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9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9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9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9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9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9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9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9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9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9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9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9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9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9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9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9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9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9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9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9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9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9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9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9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9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9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9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9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9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9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9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9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9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9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9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9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9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9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9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9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9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9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9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9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9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9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9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9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9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9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9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9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9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9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9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9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9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9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9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9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9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9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9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9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9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9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9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9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9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9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9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9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9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9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9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9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9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9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9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9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9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9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9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9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9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9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9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9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9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9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9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9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9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9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9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9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9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9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9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9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9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9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9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9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9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9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9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9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9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9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9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9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9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F1"/>
  </mergeCells>
  <printOptions/>
  <pageMargins bottom="1.0" footer="0.0" header="0.0" left="1.0" right="1.0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